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1D360PROD2\360users\work\resurssi\zb079913\"/>
    </mc:Choice>
  </mc:AlternateContent>
  <bookViews>
    <workbookView xWindow="0" yWindow="0" windowWidth="2160" windowHeight="0"/>
  </bookViews>
  <sheets>
    <sheet name="Tul.lask.tot." sheetId="7" r:id="rId1"/>
  </sheets>
  <definedNames>
    <definedName name="_xlnm.Print_Area" localSheetId="0">Tul.lask.tot.!$B$2:$N$43</definedName>
  </definedNames>
  <calcPr calcId="162913"/>
</workbook>
</file>

<file path=xl/calcChain.xml><?xml version="1.0" encoding="utf-8"?>
<calcChain xmlns="http://schemas.openxmlformats.org/spreadsheetml/2006/main">
  <c r="M23" i="7" l="1"/>
  <c r="K24" i="7"/>
  <c r="M19" i="7" l="1"/>
  <c r="M9" i="7" l="1"/>
  <c r="D41" i="7" l="1"/>
  <c r="D42" i="7"/>
  <c r="D43" i="7" s="1"/>
  <c r="M30" i="7" l="1"/>
  <c r="M28" i="7"/>
  <c r="M20" i="7"/>
  <c r="M21" i="7"/>
  <c r="M17" i="7"/>
  <c r="K18" i="7" l="1"/>
  <c r="J30" i="7" l="1"/>
  <c r="J28" i="7"/>
  <c r="K23" i="7"/>
  <c r="K27" i="7" l="1"/>
  <c r="K39" i="7" s="1"/>
  <c r="K41" i="7" s="1"/>
  <c r="K42" i="7" s="1"/>
  <c r="M27" i="7"/>
  <c r="M39" i="7" s="1"/>
  <c r="G22" i="7"/>
  <c r="K43" i="7" l="1"/>
  <c r="M18" i="7"/>
  <c r="M38" i="7" s="1"/>
  <c r="K29" i="7"/>
  <c r="K31" i="7" s="1"/>
  <c r="J20" i="7"/>
  <c r="L20" i="7" s="1"/>
  <c r="J21" i="7"/>
  <c r="N21" i="7" s="1"/>
  <c r="J23" i="7"/>
  <c r="L23" i="7" s="1"/>
  <c r="J19" i="7"/>
  <c r="N19" i="7" s="1"/>
  <c r="J10" i="7"/>
  <c r="L10" i="7" s="1"/>
  <c r="J11" i="7"/>
  <c r="L11" i="7" s="1"/>
  <c r="J12" i="7"/>
  <c r="N12" i="7" s="1"/>
  <c r="J13" i="7"/>
  <c r="L13" i="7" s="1"/>
  <c r="J14" i="7"/>
  <c r="L14" i="7" s="1"/>
  <c r="J15" i="7"/>
  <c r="L15" i="7" s="1"/>
  <c r="J16" i="7"/>
  <c r="N16" i="7" s="1"/>
  <c r="N17" i="7"/>
  <c r="H18" i="7"/>
  <c r="H27" i="7" s="1"/>
  <c r="I18" i="7"/>
  <c r="I38" i="7" s="1"/>
  <c r="J9" i="7"/>
  <c r="N9" i="7" s="1"/>
  <c r="F18" i="7"/>
  <c r="F23" i="7"/>
  <c r="G23" i="7" s="1"/>
  <c r="N30" i="7"/>
  <c r="L28" i="7"/>
  <c r="L30" i="7"/>
  <c r="G28" i="7"/>
  <c r="G30" i="7"/>
  <c r="G10" i="7"/>
  <c r="G11" i="7"/>
  <c r="G12" i="7"/>
  <c r="G13" i="7"/>
  <c r="G14" i="7"/>
  <c r="G15" i="7"/>
  <c r="G16" i="7"/>
  <c r="G17" i="7"/>
  <c r="G19" i="7"/>
  <c r="G20" i="7"/>
  <c r="G21" i="7"/>
  <c r="G9" i="7"/>
  <c r="E28" i="7"/>
  <c r="E30" i="7"/>
  <c r="E10" i="7"/>
  <c r="E11" i="7"/>
  <c r="E12" i="7"/>
  <c r="E13" i="7"/>
  <c r="E14" i="7"/>
  <c r="E15" i="7"/>
  <c r="E16" i="7"/>
  <c r="E17" i="7"/>
  <c r="E19" i="7"/>
  <c r="E20" i="7"/>
  <c r="E21" i="7"/>
  <c r="E9" i="7"/>
  <c r="H29" i="7" l="1"/>
  <c r="H31" i="7" s="1"/>
  <c r="F27" i="7"/>
  <c r="F39" i="7" s="1"/>
  <c r="F41" i="7" s="1"/>
  <c r="F42" i="7" s="1"/>
  <c r="F43" i="7" s="1"/>
  <c r="F38" i="7"/>
  <c r="I27" i="7"/>
  <c r="K38" i="7"/>
  <c r="H39" i="7"/>
  <c r="L16" i="7"/>
  <c r="N14" i="7"/>
  <c r="N13" i="7"/>
  <c r="L12" i="7"/>
  <c r="N11" i="7"/>
  <c r="N10" i="7"/>
  <c r="N15" i="7"/>
  <c r="N23" i="7"/>
  <c r="L21" i="7"/>
  <c r="L17" i="7"/>
  <c r="H38" i="7"/>
  <c r="N28" i="7"/>
  <c r="N20" i="7"/>
  <c r="L19" i="7"/>
  <c r="J18" i="7"/>
  <c r="L9" i="7"/>
  <c r="F29" i="7" l="1"/>
  <c r="F31" i="7" s="1"/>
  <c r="H41" i="7"/>
  <c r="H42" i="7" s="1"/>
  <c r="H43" i="7" s="1"/>
  <c r="I29" i="7"/>
  <c r="I31" i="7" s="1"/>
  <c r="I39" i="7"/>
  <c r="I41" i="7" s="1"/>
  <c r="I42" i="7" s="1"/>
  <c r="I43" i="7" s="1"/>
  <c r="M41" i="7"/>
  <c r="M42" i="7" s="1"/>
  <c r="M43" i="7" s="1"/>
  <c r="M29" i="7"/>
  <c r="M31" i="7" s="1"/>
  <c r="N18" i="7"/>
  <c r="J38" i="7"/>
  <c r="L18" i="7"/>
  <c r="J27" i="7"/>
  <c r="J29" i="7" l="1"/>
  <c r="L29" i="7" s="1"/>
  <c r="J39" i="7"/>
  <c r="J41" i="7" s="1"/>
  <c r="J42" i="7" s="1"/>
  <c r="J43" i="7" s="1"/>
  <c r="L27" i="7"/>
  <c r="N27" i="7"/>
  <c r="J31" i="7" l="1"/>
  <c r="L31" i="7" s="1"/>
  <c r="N29" i="7"/>
  <c r="C18" i="7"/>
  <c r="C38" i="7" l="1"/>
  <c r="G38" i="7" s="1"/>
  <c r="G18" i="7"/>
  <c r="N31" i="7"/>
  <c r="D23" i="7"/>
  <c r="E23" i="7" s="1"/>
  <c r="D18" i="7"/>
  <c r="E18" i="7" l="1"/>
  <c r="D27" i="7"/>
  <c r="D38" i="7"/>
  <c r="E38" i="7" s="1"/>
  <c r="C27" i="7"/>
  <c r="D39" i="7" l="1"/>
  <c r="D29" i="7"/>
  <c r="D31" i="7" s="1"/>
  <c r="C39" i="7"/>
  <c r="C41" i="7" s="1"/>
  <c r="C42" i="7" s="1"/>
  <c r="C29" i="7"/>
  <c r="E27" i="7"/>
  <c r="G27" i="7"/>
  <c r="J37" i="7"/>
  <c r="J36" i="7"/>
  <c r="I37" i="7"/>
  <c r="I36" i="7"/>
  <c r="F37" i="7"/>
  <c r="F36" i="7"/>
  <c r="H37" i="7"/>
  <c r="C37" i="7"/>
  <c r="K37" i="7"/>
  <c r="D37" i="7"/>
  <c r="B38" i="7"/>
  <c r="B43" i="7"/>
  <c r="B42" i="7"/>
  <c r="C31" i="7" l="1"/>
  <c r="E29" i="7"/>
  <c r="G29" i="7"/>
  <c r="E39" i="7"/>
  <c r="G39" i="7"/>
  <c r="G41" i="7" l="1"/>
  <c r="E41" i="7"/>
  <c r="E31" i="7"/>
  <c r="G31" i="7"/>
  <c r="G42" i="7" l="1"/>
  <c r="C43" i="7"/>
  <c r="E42" i="7"/>
  <c r="G43" i="7" l="1"/>
  <c r="E43" i="7"/>
</calcChain>
</file>

<file path=xl/sharedStrings.xml><?xml version="1.0" encoding="utf-8"?>
<sst xmlns="http://schemas.openxmlformats.org/spreadsheetml/2006/main" count="58" uniqueCount="42">
  <si>
    <t>Toimintakulut</t>
  </si>
  <si>
    <t xml:space="preserve">   Henkilöstökulut</t>
  </si>
  <si>
    <t xml:space="preserve">   Palvelujen ostot</t>
  </si>
  <si>
    <t xml:space="preserve">   Aineet, tarvikkeet ja tavarat</t>
  </si>
  <si>
    <t xml:space="preserve">   Annetut avustukset</t>
  </si>
  <si>
    <t xml:space="preserve">   Muut kulut</t>
  </si>
  <si>
    <t>Keskusrahastomaksut</t>
  </si>
  <si>
    <t>Rahoitustuotot- ja kulut</t>
  </si>
  <si>
    <t>Vuosikate</t>
  </si>
  <si>
    <t>Tilikauden tulos</t>
  </si>
  <si>
    <t xml:space="preserve">   Vuokrat</t>
  </si>
  <si>
    <t>Poistoeron muutos</t>
  </si>
  <si>
    <t>%</t>
  </si>
  <si>
    <t>TA</t>
  </si>
  <si>
    <t>ulkoinen</t>
  </si>
  <si>
    <t>1000 euroa</t>
  </si>
  <si>
    <t>Toimintakate</t>
  </si>
  <si>
    <t xml:space="preserve">Toimintatuotot </t>
  </si>
  <si>
    <t xml:space="preserve">Toimintakulut </t>
  </si>
  <si>
    <t xml:space="preserve">   Korko ja muut rah.tuotot</t>
  </si>
  <si>
    <t xml:space="preserve">   Korkokulut ja muut rah.kulut</t>
  </si>
  <si>
    <t xml:space="preserve">Poistot  </t>
  </si>
  <si>
    <t>Toteutuma</t>
  </si>
  <si>
    <t>Tot.</t>
  </si>
  <si>
    <t>Tot.%</t>
  </si>
  <si>
    <t xml:space="preserve"> %</t>
  </si>
  <si>
    <t>TP</t>
  </si>
  <si>
    <t>Verotulot ja valtionrahoitus</t>
  </si>
  <si>
    <t>Verotuskulut</t>
  </si>
  <si>
    <t>Vuosikate I</t>
  </si>
  <si>
    <t>Vuosikate II</t>
  </si>
  <si>
    <t>Tilikauden yli-/alijäämä</t>
  </si>
  <si>
    <t>Arvonalennusten muutos</t>
  </si>
  <si>
    <t>TA 2020</t>
  </si>
  <si>
    <t>yhteensä</t>
  </si>
  <si>
    <t>TA-</t>
  </si>
  <si>
    <t>muutokset</t>
  </si>
  <si>
    <t>ENNUSTE</t>
  </si>
  <si>
    <t>TULOSLASKELMAOSAN TOTEUTUMISVERTAILU 30.6.2021 ilman jaksotuksia ja sijoitusvarojen arvonalentumisten muutoksia</t>
  </si>
  <si>
    <t>Toiminta-avustukset</t>
  </si>
  <si>
    <t>TA 2021</t>
  </si>
  <si>
    <t>TULOSLASKELMAOSAN TOTEUTUMISVERTAILU 30.6.2021 ilman jaksotuksia, sisältäen arvonalennusten muutoksen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</si>
</sst>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;\-#,##0.00;#,##0.00;@"/>
    <numFmt numFmtId="166" formatCode="#,##0;\-#,##0;#,##0;@"/>
    <numFmt numFmtId="167" formatCode="#,##0.0;\-#,##0.0;#,##0.0;@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9" fontId="5" fillId="2" borderId="0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3" fontId="3" fillId="2" borderId="0" xfId="0" applyNumberFormat="1" applyFont="1" applyFill="1" applyBorder="1"/>
    <xf numFmtId="3" fontId="3" fillId="2" borderId="0" xfId="0" applyNumberFormat="1" applyFont="1" applyFill="1"/>
    <xf numFmtId="3" fontId="3" fillId="2" borderId="3" xfId="0" applyNumberFormat="1" applyFont="1" applyFill="1" applyBorder="1"/>
    <xf numFmtId="0" fontId="9" fillId="2" borderId="0" xfId="0" applyFont="1" applyFill="1"/>
    <xf numFmtId="0" fontId="6" fillId="2" borderId="0" xfId="0" applyFont="1" applyFill="1"/>
    <xf numFmtId="0" fontId="2" fillId="2" borderId="0" xfId="0" applyFont="1" applyFill="1"/>
    <xf numFmtId="3" fontId="6" fillId="2" borderId="0" xfId="0" applyNumberFormat="1" applyFont="1" applyFill="1"/>
    <xf numFmtId="3" fontId="3" fillId="2" borderId="4" xfId="0" applyNumberFormat="1" applyFont="1" applyFill="1" applyBorder="1"/>
    <xf numFmtId="0" fontId="3" fillId="2" borderId="5" xfId="0" applyFont="1" applyFill="1" applyBorder="1"/>
    <xf numFmtId="0" fontId="6" fillId="0" borderId="0" xfId="0" applyFont="1"/>
    <xf numFmtId="14" fontId="2" fillId="2" borderId="0" xfId="0" applyNumberFormat="1" applyFont="1" applyFill="1"/>
    <xf numFmtId="14" fontId="6" fillId="2" borderId="0" xfId="0" applyNumberFormat="1" applyFont="1" applyFill="1"/>
    <xf numFmtId="0" fontId="2" fillId="3" borderId="6" xfId="0" applyFont="1" applyFill="1" applyBorder="1"/>
    <xf numFmtId="0" fontId="2" fillId="3" borderId="7" xfId="0" applyFont="1" applyFill="1" applyBorder="1"/>
    <xf numFmtId="0" fontId="6" fillId="3" borderId="8" xfId="0" applyFont="1" applyFill="1" applyBorder="1"/>
    <xf numFmtId="0" fontId="6" fillId="3" borderId="7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9" fontId="6" fillId="2" borderId="3" xfId="0" applyNumberFormat="1" applyFont="1" applyFill="1" applyBorder="1"/>
    <xf numFmtId="9" fontId="6" fillId="2" borderId="13" xfId="0" applyNumberFormat="1" applyFont="1" applyFill="1" applyBorder="1"/>
    <xf numFmtId="9" fontId="6" fillId="2" borderId="10" xfId="0" applyNumberFormat="1" applyFont="1" applyFill="1" applyBorder="1"/>
    <xf numFmtId="9" fontId="6" fillId="2" borderId="14" xfId="0" applyNumberFormat="1" applyFont="1" applyFill="1" applyBorder="1"/>
    <xf numFmtId="9" fontId="6" fillId="2" borderId="15" xfId="0" applyNumberFormat="1" applyFont="1" applyFill="1" applyBorder="1"/>
    <xf numFmtId="9" fontId="6" fillId="2" borderId="9" xfId="0" applyNumberFormat="1" applyFont="1" applyFill="1" applyBorder="1"/>
    <xf numFmtId="9" fontId="6" fillId="2" borderId="16" xfId="0" applyNumberFormat="1" applyFont="1" applyFill="1" applyBorder="1"/>
    <xf numFmtId="9" fontId="2" fillId="2" borderId="0" xfId="0" applyNumberFormat="1" applyFont="1" applyFill="1" applyBorder="1"/>
    <xf numFmtId="9" fontId="7" fillId="2" borderId="0" xfId="0" applyNumberFormat="1" applyFont="1" applyFill="1" applyBorder="1"/>
    <xf numFmtId="3" fontId="2" fillId="2" borderId="0" xfId="0" applyNumberFormat="1" applyFont="1" applyFill="1"/>
    <xf numFmtId="0" fontId="2" fillId="3" borderId="18" xfId="0" applyFont="1" applyFill="1" applyBorder="1"/>
    <xf numFmtId="0" fontId="2" fillId="3" borderId="20" xfId="0" applyFont="1" applyFill="1" applyBorder="1" applyAlignment="1">
      <alignment horizontal="center"/>
    </xf>
    <xf numFmtId="9" fontId="6" fillId="2" borderId="8" xfId="1" applyFont="1" applyFill="1" applyBorder="1"/>
    <xf numFmtId="9" fontId="6" fillId="2" borderId="7" xfId="1" applyFont="1" applyFill="1" applyBorder="1"/>
    <xf numFmtId="9" fontId="6" fillId="2" borderId="2" xfId="1" applyFont="1" applyFill="1" applyBorder="1"/>
    <xf numFmtId="9" fontId="6" fillId="2" borderId="10" xfId="1" applyFont="1" applyFill="1" applyBorder="1"/>
    <xf numFmtId="9" fontId="6" fillId="2" borderId="13" xfId="1" applyFont="1" applyFill="1" applyBorder="1"/>
    <xf numFmtId="9" fontId="6" fillId="2" borderId="22" xfId="1" applyFont="1" applyFill="1" applyBorder="1"/>
    <xf numFmtId="9" fontId="6" fillId="2" borderId="23" xfId="1" applyFont="1" applyFill="1" applyBorder="1"/>
    <xf numFmtId="0" fontId="2" fillId="0" borderId="0" xfId="0" applyFont="1"/>
    <xf numFmtId="0" fontId="4" fillId="2" borderId="0" xfId="0" applyFont="1" applyFill="1"/>
    <xf numFmtId="0" fontId="3" fillId="0" borderId="0" xfId="0" applyFont="1"/>
    <xf numFmtId="0" fontId="4" fillId="2" borderId="0" xfId="0" applyFont="1" applyFill="1" applyBorder="1"/>
    <xf numFmtId="14" fontId="4" fillId="2" borderId="0" xfId="0" applyNumberFormat="1" applyFont="1" applyFill="1"/>
    <xf numFmtId="14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3" borderId="24" xfId="0" applyFont="1" applyFill="1" applyBorder="1"/>
    <xf numFmtId="0" fontId="3" fillId="3" borderId="25" xfId="0" applyFont="1" applyFill="1" applyBorder="1"/>
    <xf numFmtId="0" fontId="4" fillId="3" borderId="6" xfId="0" applyFont="1" applyFill="1" applyBorder="1"/>
    <xf numFmtId="0" fontId="3" fillId="3" borderId="6" xfId="0" applyFont="1" applyFill="1" applyBorder="1"/>
    <xf numFmtId="0" fontId="4" fillId="3" borderId="21" xfId="0" applyFont="1" applyFill="1" applyBorder="1"/>
    <xf numFmtId="0" fontId="3" fillId="3" borderId="21" xfId="0" applyFont="1" applyFill="1" applyBorder="1"/>
    <xf numFmtId="0" fontId="3" fillId="3" borderId="5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6" xfId="0" applyFont="1" applyFill="1" applyBorder="1"/>
    <xf numFmtId="0" fontId="4" fillId="3" borderId="27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28" xfId="0" applyNumberFormat="1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4" fillId="2" borderId="29" xfId="0" applyFont="1" applyFill="1" applyBorder="1"/>
    <xf numFmtId="3" fontId="4" fillId="2" borderId="16" xfId="0" applyNumberFormat="1" applyFont="1" applyFill="1" applyBorder="1"/>
    <xf numFmtId="3" fontId="4" fillId="0" borderId="14" xfId="0" applyNumberFormat="1" applyFont="1" applyFill="1" applyBorder="1"/>
    <xf numFmtId="3" fontId="4" fillId="2" borderId="31" xfId="0" applyNumberFormat="1" applyFont="1" applyFill="1" applyBorder="1"/>
    <xf numFmtId="3" fontId="4" fillId="2" borderId="33" xfId="0" applyNumberFormat="1" applyFont="1" applyFill="1" applyBorder="1"/>
    <xf numFmtId="9" fontId="4" fillId="2" borderId="0" xfId="0" applyNumberFormat="1" applyFont="1" applyFill="1" applyBorder="1"/>
    <xf numFmtId="3" fontId="4" fillId="2" borderId="0" xfId="0" applyNumberFormat="1" applyFont="1" applyFill="1" applyBorder="1"/>
    <xf numFmtId="0" fontId="8" fillId="2" borderId="0" xfId="0" applyFont="1" applyFill="1" applyBorder="1"/>
    <xf numFmtId="0" fontId="5" fillId="2" borderId="0" xfId="0" applyFont="1" applyFill="1" applyBorder="1"/>
    <xf numFmtId="3" fontId="5" fillId="2" borderId="0" xfId="0" applyNumberFormat="1" applyFont="1" applyFill="1" applyBorder="1"/>
    <xf numFmtId="3" fontId="4" fillId="2" borderId="0" xfId="0" applyNumberFormat="1" applyFont="1" applyFill="1"/>
    <xf numFmtId="0" fontId="4" fillId="3" borderId="34" xfId="0" applyFont="1" applyFill="1" applyBorder="1"/>
    <xf numFmtId="3" fontId="4" fillId="3" borderId="6" xfId="0" applyNumberFormat="1" applyFont="1" applyFill="1" applyBorder="1"/>
    <xf numFmtId="0" fontId="3" fillId="3" borderId="35" xfId="0" applyFont="1" applyFill="1" applyBorder="1"/>
    <xf numFmtId="3" fontId="4" fillId="3" borderId="3" xfId="0" applyNumberFormat="1" applyFont="1" applyFill="1" applyBorder="1" applyAlignment="1">
      <alignment horizontal="center"/>
    </xf>
    <xf numFmtId="0" fontId="4" fillId="3" borderId="36" xfId="0" applyFont="1" applyFill="1" applyBorder="1"/>
    <xf numFmtId="0" fontId="4" fillId="3" borderId="37" xfId="0" applyFont="1" applyFill="1" applyBorder="1" applyAlignment="1">
      <alignment horizontal="center"/>
    </xf>
    <xf numFmtId="14" fontId="4" fillId="3" borderId="19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2" borderId="24" xfId="0" applyFont="1" applyFill="1" applyBorder="1"/>
    <xf numFmtId="3" fontId="4" fillId="2" borderId="21" xfId="1" applyNumberFormat="1" applyFont="1" applyFill="1" applyBorder="1"/>
    <xf numFmtId="0" fontId="4" fillId="2" borderId="5" xfId="0" applyFont="1" applyFill="1" applyBorder="1"/>
    <xf numFmtId="3" fontId="4" fillId="2" borderId="3" xfId="0" applyNumberFormat="1" applyFont="1" applyFill="1" applyBorder="1"/>
    <xf numFmtId="3" fontId="4" fillId="2" borderId="2" xfId="1" applyNumberFormat="1" applyFont="1" applyFill="1" applyBorder="1"/>
    <xf numFmtId="0" fontId="4" fillId="2" borderId="5" xfId="0" applyFont="1" applyFill="1" applyBorder="1" applyAlignment="1">
      <alignment horizontal="left"/>
    </xf>
    <xf numFmtId="3" fontId="4" fillId="2" borderId="5" xfId="0" applyNumberFormat="1" applyFont="1" applyFill="1" applyBorder="1"/>
    <xf numFmtId="3" fontId="4" fillId="2" borderId="38" xfId="0" applyNumberFormat="1" applyFont="1" applyFill="1" applyBorder="1"/>
    <xf numFmtId="3" fontId="4" fillId="2" borderId="22" xfId="0" applyNumberFormat="1" applyFont="1" applyFill="1" applyBorder="1"/>
    <xf numFmtId="164" fontId="3" fillId="0" borderId="0" xfId="0" applyNumberFormat="1" applyFont="1"/>
    <xf numFmtId="0" fontId="4" fillId="0" borderId="0" xfId="0" applyFont="1"/>
    <xf numFmtId="3" fontId="3" fillId="2" borderId="3" xfId="1" applyNumberFormat="1" applyFont="1" applyFill="1" applyBorder="1"/>
    <xf numFmtId="0" fontId="6" fillId="2" borderId="39" xfId="0" applyFont="1" applyFill="1" applyBorder="1"/>
    <xf numFmtId="0" fontId="2" fillId="3" borderId="23" xfId="0" applyFont="1" applyFill="1" applyBorder="1" applyAlignment="1">
      <alignment horizontal="center"/>
    </xf>
    <xf numFmtId="3" fontId="3" fillId="0" borderId="0" xfId="0" applyNumberFormat="1" applyFont="1"/>
    <xf numFmtId="165" fontId="10" fillId="2" borderId="0" xfId="0" applyNumberFormat="1" applyFont="1" applyFill="1" applyBorder="1" applyAlignment="1">
      <alignment horizontal="right" vertical="center" wrapText="1"/>
    </xf>
    <xf numFmtId="166" fontId="10" fillId="2" borderId="0" xfId="0" applyNumberFormat="1" applyFont="1" applyFill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horizontal="right" vertical="center" wrapText="1"/>
    </xf>
    <xf numFmtId="9" fontId="6" fillId="2" borderId="17" xfId="0" applyNumberFormat="1" applyFont="1" applyFill="1" applyBorder="1"/>
    <xf numFmtId="9" fontId="6" fillId="2" borderId="40" xfId="0" applyNumberFormat="1" applyFont="1" applyFill="1" applyBorder="1"/>
    <xf numFmtId="9" fontId="6" fillId="2" borderId="33" xfId="0" applyNumberFormat="1" applyFont="1" applyFill="1" applyBorder="1"/>
    <xf numFmtId="3" fontId="4" fillId="2" borderId="30" xfId="0" applyNumberFormat="1" applyFont="1" applyFill="1" applyBorder="1"/>
    <xf numFmtId="3" fontId="4" fillId="2" borderId="14" xfId="0" applyNumberFormat="1" applyFont="1" applyFill="1" applyBorder="1"/>
    <xf numFmtId="3" fontId="3" fillId="2" borderId="14" xfId="0" applyNumberFormat="1" applyFont="1" applyFill="1" applyBorder="1"/>
    <xf numFmtId="3" fontId="4" fillId="2" borderId="32" xfId="0" applyNumberFormat="1" applyFont="1" applyFill="1" applyBorder="1"/>
    <xf numFmtId="3" fontId="4" fillId="2" borderId="17" xfId="0" applyNumberFormat="1" applyFont="1" applyFill="1" applyBorder="1"/>
    <xf numFmtId="9" fontId="8" fillId="2" borderId="3" xfId="0" applyNumberFormat="1" applyFont="1" applyFill="1" applyBorder="1"/>
    <xf numFmtId="9" fontId="8" fillId="2" borderId="2" xfId="0" applyNumberFormat="1" applyFont="1" applyFill="1" applyBorder="1"/>
    <xf numFmtId="3" fontId="8" fillId="2" borderId="3" xfId="0" applyNumberFormat="1" applyFont="1" applyFill="1" applyBorder="1"/>
    <xf numFmtId="3" fontId="8" fillId="2" borderId="2" xfId="0" applyNumberFormat="1" applyFont="1" applyFill="1" applyBorder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0" fontId="2" fillId="3" borderId="41" xfId="0" applyFont="1" applyFill="1" applyBorder="1" applyAlignment="1">
      <alignment horizontal="center"/>
    </xf>
    <xf numFmtId="3" fontId="9" fillId="2" borderId="0" xfId="0" applyNumberFormat="1" applyFont="1" applyFill="1"/>
    <xf numFmtId="3" fontId="4" fillId="2" borderId="25" xfId="0" applyNumberFormat="1" applyFont="1" applyFill="1" applyBorder="1"/>
    <xf numFmtId="3" fontId="4" fillId="2" borderId="21" xfId="0" applyNumberFormat="1" applyFont="1" applyFill="1" applyBorder="1"/>
    <xf numFmtId="9" fontId="6" fillId="2" borderId="42" xfId="1" applyFont="1" applyFill="1" applyBorder="1"/>
    <xf numFmtId="3" fontId="3" fillId="2" borderId="21" xfId="1" applyNumberFormat="1" applyFont="1" applyFill="1" applyBorder="1"/>
    <xf numFmtId="9" fontId="6" fillId="2" borderId="0" xfId="1" applyFont="1" applyFill="1" applyBorder="1"/>
    <xf numFmtId="3" fontId="4" fillId="2" borderId="24" xfId="0" applyNumberFormat="1" applyFont="1" applyFill="1" applyBorder="1"/>
    <xf numFmtId="3" fontId="4" fillId="2" borderId="6" xfId="0" applyNumberFormat="1" applyFont="1" applyFill="1" applyBorder="1"/>
    <xf numFmtId="3" fontId="3" fillId="2" borderId="5" xfId="0" applyNumberFormat="1" applyFont="1" applyFill="1" applyBorder="1"/>
    <xf numFmtId="3" fontId="4" fillId="2" borderId="37" xfId="0" applyNumberFormat="1" applyFont="1" applyFill="1" applyBorder="1"/>
    <xf numFmtId="9" fontId="6" fillId="2" borderId="39" xfId="1" applyFont="1" applyFill="1" applyBorder="1"/>
    <xf numFmtId="3" fontId="4" fillId="2" borderId="19" xfId="0" applyNumberFormat="1" applyFont="1" applyFill="1" applyBorder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tabSelected="1" topLeftCell="A3" zoomScale="124" zoomScaleNormal="124" workbookViewId="0">
      <pane ySplit="6" topLeftCell="A38" activePane="bottomLeft" state="frozen"/>
      <selection activeCell="A3" sqref="A3"/>
      <selection pane="bottomLeft" activeCell="C50" sqref="C50"/>
    </sheetView>
  </sheetViews>
  <sheetFormatPr defaultColWidth="9.08984375" defaultRowHeight="11.5" x14ac:dyDescent="0.25"/>
  <cols>
    <col min="1" max="1" width="1.453125" style="49" customWidth="1"/>
    <col min="2" max="2" width="27" style="49" customWidth="1"/>
    <col min="3" max="3" width="10" style="49" customWidth="1"/>
    <col min="4" max="4" width="12.08984375" style="103" customWidth="1"/>
    <col min="5" max="5" width="6.36328125" style="47" customWidth="1"/>
    <col min="6" max="6" width="9.90625" style="103" customWidth="1"/>
    <col min="7" max="7" width="5.90625" style="47" customWidth="1"/>
    <col min="8" max="8" width="9.90625" style="49" customWidth="1"/>
    <col min="9" max="9" width="9.54296875" style="49" customWidth="1"/>
    <col min="10" max="10" width="9.453125" style="49" customWidth="1"/>
    <col min="11" max="11" width="10.6328125" style="49" customWidth="1"/>
    <col min="12" max="12" width="6" style="15" customWidth="1"/>
    <col min="13" max="13" width="10.90625" style="49" customWidth="1"/>
    <col min="14" max="14" width="6.08984375" style="15" customWidth="1"/>
    <col min="15" max="16" width="10.36328125" style="107" bestFit="1" customWidth="1"/>
    <col min="17" max="17" width="9.36328125" style="107" bestFit="1" customWidth="1"/>
    <col min="18" max="18" width="10.54296875" style="107" bestFit="1" customWidth="1"/>
    <col min="19" max="19" width="9.36328125" style="107" bestFit="1" customWidth="1"/>
    <col min="20" max="20" width="10.08984375" style="107" bestFit="1" customWidth="1"/>
    <col min="21" max="21" width="9.08984375" style="107"/>
    <col min="22" max="16384" width="9.08984375" style="49"/>
  </cols>
  <sheetData>
    <row r="1" spans="1:31" x14ac:dyDescent="0.25">
      <c r="A1" s="5"/>
      <c r="B1" s="5"/>
      <c r="C1" s="5"/>
      <c r="D1" s="48"/>
      <c r="E1" s="11"/>
      <c r="F1" s="48"/>
      <c r="G1" s="11"/>
      <c r="H1" s="5"/>
      <c r="I1" s="5"/>
      <c r="J1" s="5"/>
      <c r="K1" s="5"/>
      <c r="L1" s="10"/>
      <c r="M1" s="5"/>
      <c r="N1" s="10"/>
      <c r="O1" s="7"/>
      <c r="P1" s="7"/>
      <c r="Q1" s="7"/>
      <c r="R1" s="7"/>
      <c r="S1" s="7"/>
      <c r="T1" s="7"/>
      <c r="U1" s="7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s="5"/>
      <c r="B2" s="5"/>
      <c r="C2" s="5"/>
      <c r="D2" s="48"/>
      <c r="E2" s="11"/>
      <c r="F2" s="48"/>
      <c r="G2" s="11"/>
      <c r="H2" s="5"/>
      <c r="I2" s="5"/>
      <c r="J2" s="5"/>
      <c r="K2" s="5"/>
      <c r="L2" s="10"/>
      <c r="M2" s="5"/>
      <c r="N2" s="10"/>
      <c r="O2" s="7"/>
      <c r="P2" s="7"/>
      <c r="Q2" s="7"/>
      <c r="R2" s="7"/>
      <c r="S2" s="7"/>
      <c r="T2" s="7"/>
      <c r="U2" s="7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5">
      <c r="A3" s="5"/>
      <c r="B3" s="50" t="s">
        <v>38</v>
      </c>
      <c r="C3" s="5"/>
      <c r="D3" s="48"/>
      <c r="E3" s="16"/>
      <c r="F3" s="51"/>
      <c r="G3" s="16"/>
      <c r="H3" s="5"/>
      <c r="I3" s="5"/>
      <c r="J3" s="5"/>
      <c r="K3" s="5"/>
      <c r="L3" s="17"/>
      <c r="M3" s="52"/>
      <c r="N3" s="17"/>
      <c r="O3" s="7"/>
      <c r="P3" s="7"/>
      <c r="Q3" s="7"/>
      <c r="R3" s="7"/>
      <c r="S3" s="7"/>
      <c r="T3" s="7"/>
      <c r="U3" s="7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x14ac:dyDescent="0.25">
      <c r="A4" s="5"/>
      <c r="B4" s="4" t="s">
        <v>14</v>
      </c>
      <c r="C4" s="5"/>
      <c r="D4" s="48"/>
      <c r="E4" s="16"/>
      <c r="F4" s="51"/>
      <c r="G4" s="16"/>
      <c r="H4" s="53"/>
      <c r="I4" s="53"/>
      <c r="J4" s="53"/>
      <c r="K4" s="53"/>
      <c r="L4" s="17"/>
      <c r="M4" s="52"/>
      <c r="N4" s="17"/>
      <c r="O4" s="7"/>
      <c r="P4" s="7"/>
      <c r="Q4" s="7"/>
      <c r="R4" s="7"/>
      <c r="S4" s="7"/>
      <c r="T4" s="7"/>
      <c r="U4" s="7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12" thickBot="1" x14ac:dyDescent="0.3">
      <c r="A5" s="5"/>
      <c r="B5" s="4"/>
      <c r="C5" s="9"/>
      <c r="D5" s="48"/>
      <c r="E5" s="16"/>
      <c r="F5" s="51"/>
      <c r="G5" s="16"/>
      <c r="H5" s="53"/>
      <c r="I5" s="53"/>
      <c r="J5" s="53"/>
      <c r="K5" s="53"/>
      <c r="L5" s="17"/>
      <c r="M5" s="52"/>
      <c r="N5" s="17"/>
      <c r="O5" s="7"/>
      <c r="P5" s="7"/>
      <c r="Q5" s="7"/>
      <c r="R5" s="7"/>
      <c r="S5" s="7"/>
      <c r="T5" s="7"/>
      <c r="U5" s="7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25">
      <c r="A6" s="5"/>
      <c r="B6" s="54"/>
      <c r="C6" s="55"/>
      <c r="D6" s="56"/>
      <c r="E6" s="18"/>
      <c r="F6" s="56"/>
      <c r="G6" s="19"/>
      <c r="H6" s="57"/>
      <c r="I6" s="57"/>
      <c r="J6" s="57"/>
      <c r="K6" s="58"/>
      <c r="L6" s="20"/>
      <c r="M6" s="59"/>
      <c r="N6" s="21"/>
      <c r="O6" s="7"/>
      <c r="P6" s="7"/>
      <c r="Q6" s="7"/>
      <c r="R6" s="7"/>
      <c r="S6" s="7"/>
      <c r="T6" s="7"/>
      <c r="U6" s="7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5"/>
      <c r="B7" s="60"/>
      <c r="C7" s="61"/>
      <c r="D7" s="62" t="s">
        <v>22</v>
      </c>
      <c r="E7" s="22" t="s">
        <v>23</v>
      </c>
      <c r="F7" s="62" t="s">
        <v>26</v>
      </c>
      <c r="G7" s="23" t="s">
        <v>23</v>
      </c>
      <c r="H7" s="62"/>
      <c r="I7" s="62" t="s">
        <v>35</v>
      </c>
      <c r="J7" s="62" t="s">
        <v>13</v>
      </c>
      <c r="K7" s="63" t="s">
        <v>22</v>
      </c>
      <c r="L7" s="24" t="s">
        <v>23</v>
      </c>
      <c r="M7" s="63" t="s">
        <v>37</v>
      </c>
      <c r="N7" s="23" t="s">
        <v>23</v>
      </c>
      <c r="O7" s="7"/>
      <c r="P7" s="7"/>
      <c r="Q7" s="7"/>
      <c r="R7" s="7"/>
      <c r="S7" s="7"/>
      <c r="T7" s="7"/>
      <c r="U7" s="7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5" customHeight="1" x14ac:dyDescent="0.25">
      <c r="A8" s="5"/>
      <c r="B8" s="64" t="s">
        <v>15</v>
      </c>
      <c r="C8" s="65" t="s">
        <v>33</v>
      </c>
      <c r="D8" s="66">
        <v>44012</v>
      </c>
      <c r="E8" s="25" t="s">
        <v>12</v>
      </c>
      <c r="F8" s="67">
        <v>2020</v>
      </c>
      <c r="G8" s="27" t="s">
        <v>12</v>
      </c>
      <c r="H8" s="67" t="s">
        <v>40</v>
      </c>
      <c r="I8" s="67" t="s">
        <v>36</v>
      </c>
      <c r="J8" s="67" t="s">
        <v>34</v>
      </c>
      <c r="K8" s="68">
        <v>44377</v>
      </c>
      <c r="L8" s="26" t="s">
        <v>25</v>
      </c>
      <c r="M8" s="69">
        <v>2021</v>
      </c>
      <c r="N8" s="27" t="s">
        <v>25</v>
      </c>
      <c r="O8" s="7"/>
      <c r="P8" s="7"/>
      <c r="Q8" s="7"/>
      <c r="R8" s="7"/>
      <c r="S8" s="7"/>
      <c r="T8" s="7"/>
      <c r="U8" s="7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6.5" customHeight="1" x14ac:dyDescent="0.25">
      <c r="A9" s="5"/>
      <c r="B9" s="14" t="s">
        <v>17</v>
      </c>
      <c r="C9" s="1">
        <v>16026.106</v>
      </c>
      <c r="D9" s="8">
        <v>6565.7556199999999</v>
      </c>
      <c r="E9" s="28">
        <f>D9/C9</f>
        <v>0.40969126374179726</v>
      </c>
      <c r="F9" s="8">
        <v>14790.087030000001</v>
      </c>
      <c r="G9" s="29">
        <f>F9/C9</f>
        <v>0.92287465401763857</v>
      </c>
      <c r="H9" s="8">
        <v>17066.535</v>
      </c>
      <c r="I9" s="8"/>
      <c r="J9" s="8">
        <f>H9+I9</f>
        <v>17066.535</v>
      </c>
      <c r="K9" s="2">
        <v>6587.9359999999997</v>
      </c>
      <c r="L9" s="30">
        <f>K9/J9</f>
        <v>0.38601485304427641</v>
      </c>
      <c r="M9" s="2">
        <f>J9-1852.215</f>
        <v>15214.32</v>
      </c>
      <c r="N9" s="29">
        <f>M9/J9</f>
        <v>0.89147094005901018</v>
      </c>
      <c r="O9" s="6"/>
      <c r="P9" s="6"/>
      <c r="Q9" s="6"/>
      <c r="R9" s="6"/>
      <c r="S9" s="6"/>
      <c r="T9" s="6"/>
      <c r="U9" s="6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22.5" hidden="1" customHeight="1" x14ac:dyDescent="0.3">
      <c r="A10" s="5"/>
      <c r="B10" s="14" t="s">
        <v>0</v>
      </c>
      <c r="C10" s="1"/>
      <c r="D10" s="119"/>
      <c r="E10" s="28" t="e">
        <f t="shared" ref="E10:E23" si="0">D10/C10</f>
        <v>#DIV/0!</v>
      </c>
      <c r="F10" s="8"/>
      <c r="G10" s="29" t="e">
        <f t="shared" ref="G10:G23" si="1">F10/C10</f>
        <v>#DIV/0!</v>
      </c>
      <c r="H10" s="8"/>
      <c r="I10" s="8"/>
      <c r="J10" s="8">
        <f t="shared" ref="J10:J16" si="2">H10+I10</f>
        <v>0</v>
      </c>
      <c r="K10" s="120"/>
      <c r="L10" s="30" t="e">
        <f t="shared" ref="L10:L23" si="3">K10/J10</f>
        <v>#DIV/0!</v>
      </c>
      <c r="M10" s="70"/>
      <c r="N10" s="29" t="e">
        <f t="shared" ref="N10:N23" si="4">M10/J10</f>
        <v>#DIV/0!</v>
      </c>
      <c r="O10" s="6"/>
      <c r="P10" s="6"/>
      <c r="Q10" s="6"/>
      <c r="R10" s="6"/>
      <c r="S10" s="6"/>
      <c r="T10" s="6"/>
      <c r="U10" s="6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22.5" hidden="1" customHeight="1" x14ac:dyDescent="0.3">
      <c r="A11" s="5"/>
      <c r="B11" s="14" t="s">
        <v>1</v>
      </c>
      <c r="C11" s="1"/>
      <c r="D11" s="121"/>
      <c r="E11" s="28" t="e">
        <f t="shared" si="0"/>
        <v>#DIV/0!</v>
      </c>
      <c r="F11" s="8"/>
      <c r="G11" s="29" t="e">
        <f t="shared" si="1"/>
        <v>#DIV/0!</v>
      </c>
      <c r="H11" s="8"/>
      <c r="I11" s="8"/>
      <c r="J11" s="8">
        <f t="shared" si="2"/>
        <v>0</v>
      </c>
      <c r="K11" s="122"/>
      <c r="L11" s="30" t="e">
        <f t="shared" si="3"/>
        <v>#DIV/0!</v>
      </c>
      <c r="M11" s="70"/>
      <c r="N11" s="29" t="e">
        <f t="shared" si="4"/>
        <v>#DIV/0!</v>
      </c>
      <c r="O11" s="6"/>
      <c r="P11" s="6"/>
      <c r="Q11" s="6"/>
      <c r="R11" s="6"/>
      <c r="S11" s="6"/>
      <c r="T11" s="6"/>
      <c r="U11" s="6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22.5" hidden="1" customHeight="1" x14ac:dyDescent="0.3">
      <c r="A12" s="5"/>
      <c r="B12" s="14" t="s">
        <v>2</v>
      </c>
      <c r="C12" s="1"/>
      <c r="D12" s="121"/>
      <c r="E12" s="28" t="e">
        <f t="shared" si="0"/>
        <v>#DIV/0!</v>
      </c>
      <c r="F12" s="8"/>
      <c r="G12" s="29" t="e">
        <f t="shared" si="1"/>
        <v>#DIV/0!</v>
      </c>
      <c r="H12" s="8"/>
      <c r="I12" s="8"/>
      <c r="J12" s="8">
        <f t="shared" si="2"/>
        <v>0</v>
      </c>
      <c r="K12" s="122"/>
      <c r="L12" s="30" t="e">
        <f t="shared" si="3"/>
        <v>#DIV/0!</v>
      </c>
      <c r="M12" s="70"/>
      <c r="N12" s="29" t="e">
        <f t="shared" si="4"/>
        <v>#DIV/0!</v>
      </c>
      <c r="O12" s="6"/>
      <c r="P12" s="6"/>
      <c r="Q12" s="6"/>
      <c r="R12" s="6"/>
      <c r="S12" s="6"/>
      <c r="T12" s="6"/>
      <c r="U12" s="6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22.5" hidden="1" customHeight="1" x14ac:dyDescent="0.3">
      <c r="A13" s="5"/>
      <c r="B13" s="14" t="s">
        <v>10</v>
      </c>
      <c r="C13" s="1"/>
      <c r="D13" s="121"/>
      <c r="E13" s="28" t="e">
        <f t="shared" si="0"/>
        <v>#DIV/0!</v>
      </c>
      <c r="F13" s="8"/>
      <c r="G13" s="29" t="e">
        <f t="shared" si="1"/>
        <v>#DIV/0!</v>
      </c>
      <c r="H13" s="8"/>
      <c r="I13" s="8"/>
      <c r="J13" s="8">
        <f t="shared" si="2"/>
        <v>0</v>
      </c>
      <c r="K13" s="122"/>
      <c r="L13" s="30" t="e">
        <f t="shared" si="3"/>
        <v>#DIV/0!</v>
      </c>
      <c r="M13" s="70"/>
      <c r="N13" s="29" t="e">
        <f t="shared" si="4"/>
        <v>#DIV/0!</v>
      </c>
      <c r="O13" s="6"/>
      <c r="P13" s="6"/>
      <c r="Q13" s="6"/>
      <c r="R13" s="6"/>
      <c r="S13" s="6"/>
      <c r="T13" s="6"/>
      <c r="U13" s="6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22.5" hidden="1" customHeight="1" x14ac:dyDescent="0.3">
      <c r="A14" s="5"/>
      <c r="B14" s="14" t="s">
        <v>3</v>
      </c>
      <c r="C14" s="1"/>
      <c r="D14" s="121"/>
      <c r="E14" s="28" t="e">
        <f t="shared" si="0"/>
        <v>#DIV/0!</v>
      </c>
      <c r="F14" s="8"/>
      <c r="G14" s="29" t="e">
        <f t="shared" si="1"/>
        <v>#DIV/0!</v>
      </c>
      <c r="H14" s="8"/>
      <c r="I14" s="8"/>
      <c r="J14" s="8">
        <f t="shared" si="2"/>
        <v>0</v>
      </c>
      <c r="K14" s="122"/>
      <c r="L14" s="30" t="e">
        <f t="shared" si="3"/>
        <v>#DIV/0!</v>
      </c>
      <c r="M14" s="70"/>
      <c r="N14" s="29" t="e">
        <f t="shared" si="4"/>
        <v>#DIV/0!</v>
      </c>
      <c r="O14" s="6"/>
      <c r="P14" s="6"/>
      <c r="Q14" s="6"/>
      <c r="R14" s="6"/>
      <c r="S14" s="6"/>
      <c r="T14" s="6"/>
      <c r="U14" s="6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22.5" hidden="1" customHeight="1" x14ac:dyDescent="0.3">
      <c r="A15" s="5"/>
      <c r="B15" s="14" t="s">
        <v>4</v>
      </c>
      <c r="C15" s="1"/>
      <c r="D15" s="121"/>
      <c r="E15" s="28" t="e">
        <f t="shared" si="0"/>
        <v>#DIV/0!</v>
      </c>
      <c r="F15" s="8"/>
      <c r="G15" s="29" t="e">
        <f t="shared" si="1"/>
        <v>#DIV/0!</v>
      </c>
      <c r="H15" s="8"/>
      <c r="I15" s="8"/>
      <c r="J15" s="8">
        <f t="shared" si="2"/>
        <v>0</v>
      </c>
      <c r="K15" s="122"/>
      <c r="L15" s="30" t="e">
        <f t="shared" si="3"/>
        <v>#DIV/0!</v>
      </c>
      <c r="M15" s="70"/>
      <c r="N15" s="29" t="e">
        <f t="shared" si="4"/>
        <v>#DIV/0!</v>
      </c>
      <c r="O15" s="6"/>
      <c r="P15" s="6"/>
      <c r="Q15" s="6"/>
      <c r="R15" s="6"/>
      <c r="S15" s="6"/>
      <c r="T15" s="6"/>
      <c r="U15" s="6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22.5" hidden="1" customHeight="1" x14ac:dyDescent="0.3">
      <c r="A16" s="5"/>
      <c r="B16" s="14" t="s">
        <v>5</v>
      </c>
      <c r="C16" s="1"/>
      <c r="D16" s="121"/>
      <c r="E16" s="28" t="e">
        <f t="shared" si="0"/>
        <v>#DIV/0!</v>
      </c>
      <c r="F16" s="8"/>
      <c r="G16" s="29" t="e">
        <f t="shared" si="1"/>
        <v>#DIV/0!</v>
      </c>
      <c r="H16" s="8"/>
      <c r="I16" s="8"/>
      <c r="J16" s="8">
        <f t="shared" si="2"/>
        <v>0</v>
      </c>
      <c r="K16" s="122"/>
      <c r="L16" s="30" t="e">
        <f t="shared" si="3"/>
        <v>#DIV/0!</v>
      </c>
      <c r="M16" s="70"/>
      <c r="N16" s="29" t="e">
        <f t="shared" si="4"/>
        <v>#DIV/0!</v>
      </c>
      <c r="O16" s="6"/>
      <c r="P16" s="6"/>
      <c r="Q16" s="6"/>
      <c r="R16" s="6"/>
      <c r="S16" s="6"/>
      <c r="T16" s="6"/>
      <c r="U16" s="6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" customHeight="1" x14ac:dyDescent="0.25">
      <c r="A17" s="5"/>
      <c r="B17" s="14" t="s">
        <v>18</v>
      </c>
      <c r="C17" s="1">
        <v>-107344.32636000001</v>
      </c>
      <c r="D17" s="8">
        <v>-49128.731590000003</v>
      </c>
      <c r="E17" s="28">
        <f t="shared" si="0"/>
        <v>0.45767422700327243</v>
      </c>
      <c r="F17" s="8">
        <v>-96788.279970000003</v>
      </c>
      <c r="G17" s="29">
        <f t="shared" si="1"/>
        <v>0.90166181345627661</v>
      </c>
      <c r="H17" s="8">
        <v>-104288.74887</v>
      </c>
      <c r="I17" s="8">
        <v>-557.66</v>
      </c>
      <c r="J17" s="8">
        <v>-104846</v>
      </c>
      <c r="K17" s="2">
        <v>-44678.894999999997</v>
      </c>
      <c r="L17" s="30">
        <f t="shared" si="3"/>
        <v>0.42613828853747399</v>
      </c>
      <c r="M17" s="2">
        <f>J17</f>
        <v>-104846</v>
      </c>
      <c r="N17" s="29">
        <f t="shared" si="4"/>
        <v>1</v>
      </c>
      <c r="O17" s="6"/>
      <c r="P17" s="6"/>
      <c r="Q17" s="6"/>
      <c r="R17" s="6"/>
      <c r="S17" s="6"/>
      <c r="T17" s="6"/>
      <c r="U17" s="6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7" customHeight="1" x14ac:dyDescent="0.25">
      <c r="A18" s="5"/>
      <c r="B18" s="95" t="s">
        <v>16</v>
      </c>
      <c r="C18" s="123">
        <f>SUM(C9:C17)</f>
        <v>-91318.220360000007</v>
      </c>
      <c r="D18" s="123">
        <f>SUM(D9:D17)</f>
        <v>-42562.97597</v>
      </c>
      <c r="E18" s="28">
        <f t="shared" si="0"/>
        <v>0.46609511006900656</v>
      </c>
      <c r="F18" s="96">
        <f>SUM(F9:F17)</f>
        <v>-81998.192940000008</v>
      </c>
      <c r="G18" s="29">
        <f t="shared" si="1"/>
        <v>0.89793901607742632</v>
      </c>
      <c r="H18" s="96">
        <f t="shared" ref="H18:I18" si="5">SUM(H9:H17)</f>
        <v>-87222.213869999992</v>
      </c>
      <c r="I18" s="96">
        <f t="shared" si="5"/>
        <v>-557.66</v>
      </c>
      <c r="J18" s="96">
        <f>SUM(J9:J17)</f>
        <v>-87779.464999999997</v>
      </c>
      <c r="K18" s="96">
        <f>SUM(K9:K17)</f>
        <v>-38090.958999999995</v>
      </c>
      <c r="L18" s="30">
        <f t="shared" si="3"/>
        <v>0.43393929320485147</v>
      </c>
      <c r="M18" s="124">
        <f>SUM(M9:M17)</f>
        <v>-89631.679999999993</v>
      </c>
      <c r="N18" s="29">
        <f t="shared" si="4"/>
        <v>1.0211007779552996</v>
      </c>
      <c r="O18" s="108"/>
      <c r="P18" s="108"/>
      <c r="Q18" s="109"/>
      <c r="R18" s="108"/>
      <c r="S18" s="110"/>
      <c r="T18" s="108"/>
      <c r="U18" s="6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4.4" customHeight="1" x14ac:dyDescent="0.25">
      <c r="A19" s="5"/>
      <c r="B19" s="14" t="s">
        <v>27</v>
      </c>
      <c r="C19" s="1">
        <v>89000</v>
      </c>
      <c r="D19" s="8">
        <v>49659.067329999998</v>
      </c>
      <c r="E19" s="28">
        <f t="shared" si="0"/>
        <v>0.55796704865168534</v>
      </c>
      <c r="F19" s="8">
        <v>93952.512820000004</v>
      </c>
      <c r="G19" s="29">
        <f t="shared" si="1"/>
        <v>1.0556462114606742</v>
      </c>
      <c r="H19" s="8">
        <v>90800</v>
      </c>
      <c r="I19" s="8"/>
      <c r="J19" s="8">
        <f>H19+I19</f>
        <v>90800</v>
      </c>
      <c r="K19" s="2">
        <v>51859.082110000003</v>
      </c>
      <c r="L19" s="30">
        <f t="shared" si="3"/>
        <v>0.57113526552863436</v>
      </c>
      <c r="M19" s="2">
        <f>J19+2900</f>
        <v>93700</v>
      </c>
      <c r="N19" s="29">
        <f t="shared" si="4"/>
        <v>1.0319383259911894</v>
      </c>
      <c r="O19" s="7"/>
      <c r="P19" s="7"/>
      <c r="Q19" s="7"/>
      <c r="R19" s="7"/>
      <c r="S19" s="7"/>
      <c r="T19" s="7"/>
      <c r="U19" s="7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x14ac:dyDescent="0.25">
      <c r="A20" s="5"/>
      <c r="B20" s="14" t="s">
        <v>28</v>
      </c>
      <c r="C20" s="1">
        <v>-1400</v>
      </c>
      <c r="D20" s="8">
        <v>-721.34114</v>
      </c>
      <c r="E20" s="28">
        <f t="shared" si="0"/>
        <v>0.51524367142857141</v>
      </c>
      <c r="F20" s="8">
        <v>-1442.68227</v>
      </c>
      <c r="G20" s="29">
        <f t="shared" si="1"/>
        <v>1.0304873357142856</v>
      </c>
      <c r="H20" s="8">
        <v>-1468.329</v>
      </c>
      <c r="I20" s="8"/>
      <c r="J20" s="8">
        <f t="shared" ref="J20:J23" si="6">H20+I20</f>
        <v>-1468.329</v>
      </c>
      <c r="K20" s="2">
        <v>-729.51167999999996</v>
      </c>
      <c r="L20" s="30">
        <f t="shared" si="3"/>
        <v>0.49683121425784005</v>
      </c>
      <c r="M20" s="2">
        <f t="shared" ref="M20:M21" si="7">J20</f>
        <v>-1468.329</v>
      </c>
      <c r="N20" s="29">
        <f t="shared" si="4"/>
        <v>1</v>
      </c>
      <c r="O20" s="7"/>
      <c r="P20" s="7"/>
      <c r="Q20" s="7"/>
      <c r="R20" s="7"/>
      <c r="S20" s="7"/>
      <c r="T20" s="7"/>
      <c r="U20" s="7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x14ac:dyDescent="0.25">
      <c r="A21" s="5"/>
      <c r="B21" s="14" t="s">
        <v>6</v>
      </c>
      <c r="C21" s="1">
        <v>-9100</v>
      </c>
      <c r="D21" s="8">
        <v>-5265.1927500000002</v>
      </c>
      <c r="E21" s="28">
        <f t="shared" si="0"/>
        <v>0.57859260989010985</v>
      </c>
      <c r="F21" s="8">
        <v>-9155.5349999999999</v>
      </c>
      <c r="G21" s="29">
        <f t="shared" si="1"/>
        <v>1.0061027472527473</v>
      </c>
      <c r="H21" s="8">
        <v>-9281</v>
      </c>
      <c r="I21" s="8"/>
      <c r="J21" s="8">
        <f t="shared" si="6"/>
        <v>-9281</v>
      </c>
      <c r="K21" s="2">
        <v>-4640.3764799999999</v>
      </c>
      <c r="L21" s="30">
        <f t="shared" si="3"/>
        <v>0.49998669108932225</v>
      </c>
      <c r="M21" s="2">
        <f t="shared" si="7"/>
        <v>-9281</v>
      </c>
      <c r="N21" s="29">
        <f t="shared" si="4"/>
        <v>1</v>
      </c>
      <c r="O21" s="7"/>
      <c r="P21" s="7"/>
      <c r="Q21" s="7"/>
      <c r="R21" s="7"/>
      <c r="S21" s="7"/>
      <c r="T21" s="7"/>
      <c r="U21" s="7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x14ac:dyDescent="0.25">
      <c r="A22" s="5"/>
      <c r="B22" s="14" t="s">
        <v>39</v>
      </c>
      <c r="C22" s="1">
        <v>264</v>
      </c>
      <c r="D22" s="8"/>
      <c r="E22" s="28"/>
      <c r="F22" s="8">
        <v>264</v>
      </c>
      <c r="G22" s="29">
        <f t="shared" si="1"/>
        <v>1</v>
      </c>
      <c r="H22" s="8"/>
      <c r="I22" s="8"/>
      <c r="J22" s="8"/>
      <c r="K22" s="2"/>
      <c r="L22" s="30"/>
      <c r="M22" s="2"/>
      <c r="N22" s="29"/>
      <c r="O22" s="7"/>
      <c r="P22" s="7"/>
      <c r="Q22" s="7"/>
      <c r="R22" s="7"/>
      <c r="S22" s="7"/>
      <c r="T22" s="7"/>
      <c r="U22" s="7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25">
      <c r="A23" s="5"/>
      <c r="B23" s="14" t="s">
        <v>7</v>
      </c>
      <c r="C23" s="1">
        <v>6871.7370000000001</v>
      </c>
      <c r="D23" s="8">
        <f>SUM(D24:D25)</f>
        <v>2486.5503200000003</v>
      </c>
      <c r="E23" s="28">
        <f t="shared" si="0"/>
        <v>0.36185178798315482</v>
      </c>
      <c r="F23" s="8">
        <f>SUM(F24:F25)</f>
        <v>8143.4521200000017</v>
      </c>
      <c r="G23" s="29">
        <f t="shared" si="1"/>
        <v>1.1850645797416288</v>
      </c>
      <c r="H23" s="8">
        <v>8500</v>
      </c>
      <c r="I23" s="2"/>
      <c r="J23" s="8">
        <f t="shared" si="6"/>
        <v>8500</v>
      </c>
      <c r="K23" s="2">
        <f>SUM(K24:K25)</f>
        <v>8960.4583200000015</v>
      </c>
      <c r="L23" s="30">
        <f t="shared" si="3"/>
        <v>1.0541715670588236</v>
      </c>
      <c r="M23" s="2">
        <f>K23+300</f>
        <v>9260.4583200000015</v>
      </c>
      <c r="N23" s="29">
        <f t="shared" si="4"/>
        <v>1.0894656847058826</v>
      </c>
      <c r="O23" s="126"/>
      <c r="P23" s="7"/>
      <c r="Q23" s="7"/>
      <c r="R23" s="7"/>
      <c r="S23" s="7"/>
      <c r="T23" s="7"/>
      <c r="U23" s="7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4.25" customHeight="1" x14ac:dyDescent="0.25">
      <c r="A24" s="5"/>
      <c r="B24" s="14" t="s">
        <v>19</v>
      </c>
      <c r="C24" s="1"/>
      <c r="D24" s="8">
        <v>9735.2350700000006</v>
      </c>
      <c r="E24" s="28"/>
      <c r="F24" s="8">
        <v>19858.452420000001</v>
      </c>
      <c r="G24" s="29"/>
      <c r="H24" s="8"/>
      <c r="I24" s="2"/>
      <c r="J24" s="8"/>
      <c r="K24" s="2">
        <f>12991.039+291</f>
        <v>13282.039000000001</v>
      </c>
      <c r="L24" s="30"/>
      <c r="M24" s="2"/>
      <c r="N24" s="29"/>
      <c r="O24" s="7"/>
      <c r="P24" s="7"/>
      <c r="Q24" s="7"/>
      <c r="R24" s="7"/>
      <c r="S24" s="7"/>
      <c r="T24" s="7"/>
      <c r="U24" s="7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x14ac:dyDescent="0.25">
      <c r="A25" s="5"/>
      <c r="B25" s="14" t="s">
        <v>20</v>
      </c>
      <c r="C25" s="1"/>
      <c r="D25" s="8">
        <v>-7248.6847500000003</v>
      </c>
      <c r="E25" s="28"/>
      <c r="F25" s="8">
        <v>-11715.0003</v>
      </c>
      <c r="G25" s="33"/>
      <c r="H25" s="8"/>
      <c r="I25" s="2"/>
      <c r="J25" s="8"/>
      <c r="K25" s="2">
        <v>-4321.58068</v>
      </c>
      <c r="L25" s="30"/>
      <c r="M25" s="2"/>
      <c r="N25" s="29"/>
      <c r="O25" s="7"/>
      <c r="P25" s="7"/>
      <c r="Q25" s="7"/>
      <c r="R25" s="7"/>
      <c r="S25" s="7"/>
      <c r="T25" s="7"/>
      <c r="U25" s="7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5.4" customHeight="1" x14ac:dyDescent="0.25">
      <c r="A26" s="5"/>
      <c r="B26" s="14"/>
      <c r="C26" s="1"/>
      <c r="D26" s="8"/>
      <c r="E26" s="28"/>
      <c r="F26" s="8"/>
      <c r="G26" s="33"/>
      <c r="H26" s="13"/>
      <c r="I26" s="8"/>
      <c r="J26" s="8"/>
      <c r="K26" s="2"/>
      <c r="L26" s="30"/>
      <c r="M26" s="2"/>
      <c r="N26" s="29"/>
      <c r="O26" s="7"/>
      <c r="P26" s="7"/>
      <c r="Q26" s="7"/>
      <c r="R26" s="7"/>
      <c r="S26" s="7"/>
      <c r="T26" s="7"/>
      <c r="U26" s="7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8.75" customHeight="1" x14ac:dyDescent="0.25">
      <c r="A27" s="5"/>
      <c r="B27" s="71" t="s">
        <v>8</v>
      </c>
      <c r="C27" s="114">
        <f>SUM(C18:C26)</f>
        <v>-5682.4833600000065</v>
      </c>
      <c r="D27" s="114">
        <f>D18+D19+D20+D21+D23</f>
        <v>3596.1077899999982</v>
      </c>
      <c r="E27" s="31">
        <f>D27/C27</f>
        <v>-0.63284088349710432</v>
      </c>
      <c r="F27" s="115">
        <f>F18+F19+F20+F21+F22+F23</f>
        <v>9763.554729999998</v>
      </c>
      <c r="G27" s="32">
        <f>F27/C27</f>
        <v>-1.7181844822859256</v>
      </c>
      <c r="H27" s="115">
        <f>SUM(H18:H25)</f>
        <v>1328.457130000008</v>
      </c>
      <c r="I27" s="115">
        <f>SUM(I18:I25)</f>
        <v>-557.66</v>
      </c>
      <c r="J27" s="115">
        <f>SUM(J18:J25)</f>
        <v>771.20600000000377</v>
      </c>
      <c r="K27" s="115">
        <f>K18+K19+K20+K21+K22+K23</f>
        <v>17358.693270000011</v>
      </c>
      <c r="L27" s="34">
        <f>K27/J27</f>
        <v>22.508503914647871</v>
      </c>
      <c r="M27" s="73">
        <f>SUM(M18:M25)</f>
        <v>2579.4493200000088</v>
      </c>
      <c r="N27" s="32">
        <f>M27/J27</f>
        <v>3.3446956066213129</v>
      </c>
      <c r="O27" s="7"/>
      <c r="P27" s="7"/>
      <c r="Q27" s="7"/>
      <c r="R27" s="7"/>
      <c r="S27" s="7"/>
      <c r="T27" s="7"/>
      <c r="U27" s="7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20.25" customHeight="1" x14ac:dyDescent="0.25">
      <c r="A28" s="5"/>
      <c r="B28" s="14" t="s">
        <v>21</v>
      </c>
      <c r="C28" s="1">
        <v>-8412.9580000000005</v>
      </c>
      <c r="D28" s="8">
        <v>-4222.7709299999997</v>
      </c>
      <c r="E28" s="31">
        <f t="shared" ref="E28:E31" si="8">D28/C28</f>
        <v>0.50193652815097844</v>
      </c>
      <c r="F28" s="8">
        <v>-8592.6801400000004</v>
      </c>
      <c r="G28" s="32">
        <f t="shared" ref="G28:G31" si="9">F28/C28</f>
        <v>1.0213625385981957</v>
      </c>
      <c r="H28" s="8">
        <v>-8578.1</v>
      </c>
      <c r="I28" s="8"/>
      <c r="J28" s="116">
        <f>SUM(H28:I28)</f>
        <v>-8578.1</v>
      </c>
      <c r="K28" s="2">
        <v>-4232.1843699999999</v>
      </c>
      <c r="L28" s="34">
        <f t="shared" ref="L28:L31" si="10">K28/J28</f>
        <v>0.49337083619915828</v>
      </c>
      <c r="M28" s="2">
        <f>J28</f>
        <v>-8578.1</v>
      </c>
      <c r="N28" s="32">
        <f t="shared" ref="N28:N31" si="11">M28/J28</f>
        <v>1</v>
      </c>
      <c r="O28" s="7"/>
      <c r="P28" s="7"/>
      <c r="Q28" s="7"/>
      <c r="R28" s="7"/>
      <c r="S28" s="7"/>
      <c r="T28" s="7"/>
      <c r="U28" s="7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8.75" customHeight="1" x14ac:dyDescent="0.25">
      <c r="A29" s="5"/>
      <c r="B29" s="71" t="s">
        <v>9</v>
      </c>
      <c r="C29" s="114">
        <f>SUM(C27:C28)</f>
        <v>-14095.441360000008</v>
      </c>
      <c r="D29" s="115">
        <f>SUM(D27:D28)</f>
        <v>-626.66314000000148</v>
      </c>
      <c r="E29" s="31">
        <f t="shared" si="8"/>
        <v>4.445856812815694E-2</v>
      </c>
      <c r="F29" s="115">
        <f>SUM(F27:F28)</f>
        <v>1170.8745899999976</v>
      </c>
      <c r="G29" s="32">
        <f t="shared" si="9"/>
        <v>-8.3067607469369587E-2</v>
      </c>
      <c r="H29" s="115">
        <f>SUM(H27:H28)</f>
        <v>-7249.6428699999924</v>
      </c>
      <c r="I29" s="115">
        <f t="shared" ref="I29:K29" si="12">SUM(I27:I28)</f>
        <v>-557.66</v>
      </c>
      <c r="J29" s="115">
        <f t="shared" si="12"/>
        <v>-7806.8939999999966</v>
      </c>
      <c r="K29" s="115">
        <f t="shared" si="12"/>
        <v>13126.508900000012</v>
      </c>
      <c r="L29" s="34">
        <f t="shared" si="10"/>
        <v>-1.6813996577896431</v>
      </c>
      <c r="M29" s="72">
        <f>SUM(M27:M28)</f>
        <v>-5998.6506799999916</v>
      </c>
      <c r="N29" s="32">
        <f t="shared" si="11"/>
        <v>0.76837865097181979</v>
      </c>
      <c r="O29" s="7"/>
      <c r="P29" s="7"/>
      <c r="Q29" s="7"/>
      <c r="R29" s="7"/>
      <c r="S29" s="7"/>
      <c r="T29" s="7"/>
      <c r="U29" s="7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8.75" customHeight="1" x14ac:dyDescent="0.25">
      <c r="A30" s="5"/>
      <c r="B30" s="14" t="s">
        <v>11</v>
      </c>
      <c r="C30" s="1">
        <v>865</v>
      </c>
      <c r="D30" s="8">
        <v>266.6114</v>
      </c>
      <c r="E30" s="31">
        <f t="shared" si="8"/>
        <v>0.30822127167630059</v>
      </c>
      <c r="F30" s="8">
        <v>533.22284000000002</v>
      </c>
      <c r="G30" s="32">
        <f t="shared" si="9"/>
        <v>0.61644258959537579</v>
      </c>
      <c r="H30" s="8">
        <v>533.22299999999996</v>
      </c>
      <c r="I30" s="8"/>
      <c r="J30" s="116">
        <f>SUM(H30:I30)</f>
        <v>533.22299999999996</v>
      </c>
      <c r="K30" s="2">
        <v>253.52363</v>
      </c>
      <c r="L30" s="34">
        <f t="shared" si="10"/>
        <v>0.47545516603747401</v>
      </c>
      <c r="M30" s="2">
        <f>J30</f>
        <v>533.22299999999996</v>
      </c>
      <c r="N30" s="32">
        <f t="shared" si="11"/>
        <v>1</v>
      </c>
      <c r="O30" s="7"/>
      <c r="P30" s="7"/>
      <c r="Q30" s="7"/>
      <c r="R30" s="7"/>
      <c r="S30" s="7"/>
      <c r="T30" s="7"/>
      <c r="U30" s="7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8.75" customHeight="1" thickBot="1" x14ac:dyDescent="0.3">
      <c r="A31" s="5"/>
      <c r="B31" s="74" t="s">
        <v>31</v>
      </c>
      <c r="C31" s="117">
        <f>SUM(C29:C30)</f>
        <v>-13230.441360000008</v>
      </c>
      <c r="D31" s="118">
        <f>SUM(D29:D30)</f>
        <v>-360.05174000000147</v>
      </c>
      <c r="E31" s="111">
        <f t="shared" si="8"/>
        <v>2.7213887292419189E-2</v>
      </c>
      <c r="F31" s="118">
        <f>SUM(F29:F30)</f>
        <v>1704.0974299999975</v>
      </c>
      <c r="G31" s="112">
        <f t="shared" si="9"/>
        <v>-0.12880125338464116</v>
      </c>
      <c r="H31" s="118">
        <f>SUM(H29:H30)</f>
        <v>-6716.4198699999924</v>
      </c>
      <c r="I31" s="118">
        <f t="shared" ref="I31:K31" si="13">SUM(I29:I30)</f>
        <v>-557.66</v>
      </c>
      <c r="J31" s="118">
        <f t="shared" si="13"/>
        <v>-7273.6709999999966</v>
      </c>
      <c r="K31" s="118">
        <f t="shared" si="13"/>
        <v>13380.032530000011</v>
      </c>
      <c r="L31" s="113">
        <f t="shared" si="10"/>
        <v>-1.8395157727095461</v>
      </c>
      <c r="M31" s="75">
        <f>SUM(M29:M30)</f>
        <v>-5465.4276799999916</v>
      </c>
      <c r="N31" s="112">
        <f t="shared" si="11"/>
        <v>0.75139880261287517</v>
      </c>
      <c r="O31" s="7"/>
      <c r="P31" s="7"/>
      <c r="Q31" s="7"/>
      <c r="R31" s="7"/>
      <c r="S31" s="7"/>
      <c r="T31" s="7"/>
      <c r="U31" s="7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9.5" customHeight="1" x14ac:dyDescent="0.25">
      <c r="A32" s="5"/>
      <c r="B32" s="4"/>
      <c r="C32" s="4"/>
      <c r="D32" s="50"/>
      <c r="E32" s="35"/>
      <c r="F32" s="77"/>
      <c r="G32" s="35"/>
      <c r="H32" s="50"/>
      <c r="I32" s="50"/>
      <c r="J32" s="50"/>
      <c r="K32" s="50"/>
      <c r="L32" s="35"/>
      <c r="M32" s="76"/>
      <c r="N32" s="35"/>
      <c r="O32" s="7"/>
      <c r="P32" s="7"/>
      <c r="Q32" s="7"/>
      <c r="R32" s="7"/>
      <c r="S32" s="7"/>
      <c r="T32" s="7"/>
      <c r="U32" s="7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x14ac:dyDescent="0.3">
      <c r="A33" s="5"/>
      <c r="B33" s="50" t="s">
        <v>41</v>
      </c>
      <c r="C33" s="78"/>
      <c r="D33" s="79"/>
      <c r="E33" s="36"/>
      <c r="F33" s="80"/>
      <c r="G33" s="36"/>
      <c r="H33" s="79"/>
      <c r="I33" s="79"/>
      <c r="J33" s="79"/>
      <c r="K33" s="79"/>
      <c r="L33" s="36"/>
      <c r="M33" s="3"/>
      <c r="N33" s="36"/>
      <c r="O33" s="7"/>
      <c r="P33" s="7"/>
      <c r="Q33" s="7"/>
      <c r="R33" s="7"/>
      <c r="S33" s="7"/>
      <c r="T33" s="7"/>
      <c r="U33" s="7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thickBot="1" x14ac:dyDescent="0.3">
      <c r="A34" s="5"/>
      <c r="B34" s="5"/>
      <c r="C34" s="48"/>
      <c r="D34" s="48"/>
      <c r="E34" s="37"/>
      <c r="F34" s="81"/>
      <c r="G34" s="37"/>
      <c r="H34" s="5"/>
      <c r="I34" s="5"/>
      <c r="J34" s="5"/>
      <c r="K34" s="5"/>
      <c r="L34" s="10"/>
      <c r="M34" s="4"/>
      <c r="N34" s="105"/>
      <c r="O34" s="7"/>
      <c r="P34" s="7"/>
      <c r="Q34" s="7"/>
      <c r="R34" s="7"/>
      <c r="S34" s="7"/>
      <c r="T34" s="7"/>
      <c r="U34" s="7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25">
      <c r="A35" s="5"/>
      <c r="B35" s="82"/>
      <c r="C35" s="55"/>
      <c r="D35" s="56"/>
      <c r="E35" s="18"/>
      <c r="F35" s="83"/>
      <c r="G35" s="38"/>
      <c r="H35" s="55"/>
      <c r="I35" s="57"/>
      <c r="J35" s="57"/>
      <c r="K35" s="58"/>
      <c r="L35" s="20"/>
      <c r="M35" s="59"/>
      <c r="N35" s="21"/>
      <c r="O35" s="7"/>
      <c r="P35" s="7"/>
      <c r="Q35" s="7"/>
      <c r="R35" s="7"/>
      <c r="S35" s="7"/>
      <c r="T35" s="7"/>
      <c r="U35" s="7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x14ac:dyDescent="0.25">
      <c r="A36" s="5"/>
      <c r="B36" s="84"/>
      <c r="C36" s="61"/>
      <c r="D36" s="62" t="s">
        <v>22</v>
      </c>
      <c r="E36" s="22" t="s">
        <v>23</v>
      </c>
      <c r="F36" s="85" t="str">
        <f>+F7</f>
        <v>TP</v>
      </c>
      <c r="G36" s="23" t="s">
        <v>24</v>
      </c>
      <c r="H36" s="61"/>
      <c r="I36" s="62" t="str">
        <f>+I7</f>
        <v>TA-</v>
      </c>
      <c r="J36" s="62" t="str">
        <f>+J7</f>
        <v>TA</v>
      </c>
      <c r="K36" s="63" t="s">
        <v>22</v>
      </c>
      <c r="L36" s="24" t="s">
        <v>23</v>
      </c>
      <c r="M36" s="63" t="s">
        <v>37</v>
      </c>
      <c r="N36" s="23" t="s">
        <v>23</v>
      </c>
      <c r="O36" s="7"/>
      <c r="P36" s="7"/>
      <c r="Q36" s="7"/>
      <c r="R36" s="7"/>
      <c r="S36" s="7"/>
      <c r="T36" s="7"/>
      <c r="U36" s="7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thickBot="1" x14ac:dyDescent="0.3">
      <c r="A37" s="5"/>
      <c r="B37" s="86" t="s">
        <v>15</v>
      </c>
      <c r="C37" s="87" t="str">
        <f>+C8</f>
        <v>TA 2020</v>
      </c>
      <c r="D37" s="88">
        <f>+D8</f>
        <v>44012</v>
      </c>
      <c r="E37" s="125" t="s">
        <v>12</v>
      </c>
      <c r="F37" s="90">
        <f>+F8</f>
        <v>2020</v>
      </c>
      <c r="G37" s="106">
        <v>2020</v>
      </c>
      <c r="H37" s="87" t="str">
        <f>+H8</f>
        <v>TA 2021</v>
      </c>
      <c r="I37" s="89" t="str">
        <f>+I8</f>
        <v>muutokset</v>
      </c>
      <c r="J37" s="89" t="str">
        <f>+J8</f>
        <v>yhteensä</v>
      </c>
      <c r="K37" s="91">
        <f>+K8</f>
        <v>44377</v>
      </c>
      <c r="L37" s="39" t="s">
        <v>25</v>
      </c>
      <c r="M37" s="92">
        <v>2021</v>
      </c>
      <c r="N37" s="27" t="s">
        <v>25</v>
      </c>
      <c r="O37" s="7"/>
      <c r="P37" s="7"/>
      <c r="Q37" s="7"/>
      <c r="R37" s="7"/>
      <c r="S37" s="7"/>
      <c r="T37" s="7"/>
      <c r="U37" s="7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8" customHeight="1" thickTop="1" x14ac:dyDescent="0.25">
      <c r="A38" s="5"/>
      <c r="B38" s="93" t="str">
        <f>+B18</f>
        <v>Toimintakate</v>
      </c>
      <c r="C38" s="127">
        <f>C18</f>
        <v>-91318.220360000007</v>
      </c>
      <c r="D38" s="128">
        <f>D18</f>
        <v>-42562.97597</v>
      </c>
      <c r="E38" s="129">
        <f>D38/C38</f>
        <v>0.46609511006900656</v>
      </c>
      <c r="F38" s="130">
        <f>F18</f>
        <v>-81998.192940000008</v>
      </c>
      <c r="G38" s="131">
        <f>F38/C38</f>
        <v>0.89793901607742632</v>
      </c>
      <c r="H38" s="132">
        <f>H18</f>
        <v>-87222.213869999992</v>
      </c>
      <c r="I38" s="127">
        <f>I18</f>
        <v>-557.66</v>
      </c>
      <c r="J38" s="128">
        <f>J18</f>
        <v>-87779.464999999997</v>
      </c>
      <c r="K38" s="133">
        <f>K18</f>
        <v>-38090.958999999995</v>
      </c>
      <c r="L38" s="40">
        <v>0.47083745412185096</v>
      </c>
      <c r="M38" s="94">
        <f>M18</f>
        <v>-89631.679999999993</v>
      </c>
      <c r="N38" s="41">
        <v>1.0109604749708676</v>
      </c>
      <c r="O38" s="7"/>
      <c r="P38" s="7"/>
      <c r="Q38" s="7"/>
      <c r="R38" s="7"/>
      <c r="S38" s="7"/>
      <c r="T38" s="7"/>
      <c r="U38" s="7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8" customHeight="1" x14ac:dyDescent="0.25">
      <c r="A39" s="5"/>
      <c r="B39" s="95" t="s">
        <v>29</v>
      </c>
      <c r="C39" s="123">
        <f>C27</f>
        <v>-5682.4833600000065</v>
      </c>
      <c r="D39" s="124">
        <f>D27</f>
        <v>3596.1077899999982</v>
      </c>
      <c r="E39" s="42">
        <f t="shared" ref="E39:E42" si="14">D39/C39</f>
        <v>-0.63284088349710432</v>
      </c>
      <c r="F39" s="124">
        <f>F27</f>
        <v>9763.554729999998</v>
      </c>
      <c r="G39" s="131">
        <f t="shared" ref="G39:G43" si="15">F39/C39</f>
        <v>-1.7181844822859256</v>
      </c>
      <c r="H39" s="99">
        <f>H27</f>
        <v>1328.457130000008</v>
      </c>
      <c r="I39" s="123">
        <f t="shared" ref="I39:J39" si="16">I27</f>
        <v>-557.66</v>
      </c>
      <c r="J39" s="124">
        <f t="shared" si="16"/>
        <v>771.20600000000377</v>
      </c>
      <c r="K39" s="96">
        <f>K27</f>
        <v>17358.693270000011</v>
      </c>
      <c r="L39" s="43">
        <v>-3.9513599243172934</v>
      </c>
      <c r="M39" s="97">
        <f>M27</f>
        <v>2579.4493200000088</v>
      </c>
      <c r="N39" s="44">
        <v>1.0511492817362114</v>
      </c>
      <c r="O39" s="7"/>
      <c r="P39" s="7"/>
      <c r="Q39" s="7"/>
      <c r="R39" s="7"/>
      <c r="S39" s="7"/>
      <c r="T39" s="7"/>
      <c r="U39" s="7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.65" customHeight="1" x14ac:dyDescent="0.25">
      <c r="A40" s="5"/>
      <c r="B40" s="14" t="s">
        <v>32</v>
      </c>
      <c r="C40" s="1"/>
      <c r="D40" s="2">
        <v>12833.49036</v>
      </c>
      <c r="E40" s="42"/>
      <c r="F40" s="2">
        <v>-6440.6067399999902</v>
      </c>
      <c r="G40" s="131"/>
      <c r="H40" s="134"/>
      <c r="I40" s="1"/>
      <c r="J40" s="2"/>
      <c r="K40" s="8">
        <v>8059.5288099999998</v>
      </c>
      <c r="L40" s="42"/>
      <c r="M40" s="104"/>
      <c r="N40" s="44"/>
      <c r="O40" s="7"/>
      <c r="P40" s="7"/>
      <c r="Q40" s="7"/>
      <c r="R40" s="7"/>
      <c r="S40" s="7"/>
      <c r="T40" s="7"/>
      <c r="U40" s="7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5" customHeight="1" x14ac:dyDescent="0.25">
      <c r="A41" s="5"/>
      <c r="B41" s="98" t="s">
        <v>30</v>
      </c>
      <c r="C41" s="123">
        <f>SUM(C39:C40)</f>
        <v>-5682.4833600000065</v>
      </c>
      <c r="D41" s="124">
        <f>SUM(D39:D40)</f>
        <v>16429.598149999998</v>
      </c>
      <c r="E41" s="42">
        <f t="shared" si="14"/>
        <v>-2.8912707893965535</v>
      </c>
      <c r="F41" s="124">
        <f>SUM(F39:F40)</f>
        <v>3322.9479900000078</v>
      </c>
      <c r="G41" s="131">
        <f t="shared" si="15"/>
        <v>-0.58477038637557999</v>
      </c>
      <c r="H41" s="99">
        <f>SUM(H39:H40)</f>
        <v>1328.457130000008</v>
      </c>
      <c r="I41" s="123">
        <f t="shared" ref="I41:J41" si="17">SUM(I39:I40)</f>
        <v>-557.66</v>
      </c>
      <c r="J41" s="124">
        <f t="shared" si="17"/>
        <v>771.20600000000377</v>
      </c>
      <c r="K41" s="96">
        <f>SUM(K39:K40)</f>
        <v>25418.22208000001</v>
      </c>
      <c r="L41" s="42">
        <v>3.9220569753799461</v>
      </c>
      <c r="M41" s="96">
        <f>SUM(M39:M40)</f>
        <v>2579.4493200000088</v>
      </c>
      <c r="N41" s="44">
        <v>2.4985034572652034</v>
      </c>
      <c r="O41" s="7"/>
      <c r="P41" s="7"/>
      <c r="Q41" s="7"/>
      <c r="R41" s="7"/>
      <c r="S41" s="7"/>
      <c r="T41" s="7"/>
      <c r="U41" s="7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x14ac:dyDescent="0.25">
      <c r="A42" s="5"/>
      <c r="B42" s="99" t="str">
        <f>+B29</f>
        <v>Tilikauden tulos</v>
      </c>
      <c r="C42" s="123">
        <f>C28+C41</f>
        <v>-14095.441360000008</v>
      </c>
      <c r="D42" s="124">
        <f>D28+D41</f>
        <v>12206.827219999999</v>
      </c>
      <c r="E42" s="42">
        <f t="shared" si="14"/>
        <v>-0.86601241552041708</v>
      </c>
      <c r="F42" s="124">
        <f>F28+F41</f>
        <v>-5269.7321499999925</v>
      </c>
      <c r="G42" s="131">
        <f t="shared" si="15"/>
        <v>0.37386074088849885</v>
      </c>
      <c r="H42" s="99">
        <f>H28+H41</f>
        <v>-7249.6428699999924</v>
      </c>
      <c r="I42" s="123">
        <f t="shared" ref="I42:J42" si="18">I28+I41</f>
        <v>-557.66</v>
      </c>
      <c r="J42" s="124">
        <f t="shared" si="18"/>
        <v>-7806.8939999999966</v>
      </c>
      <c r="K42" s="96">
        <f>K28+K41</f>
        <v>21186.037710000011</v>
      </c>
      <c r="L42" s="42">
        <v>0.89045903111985558</v>
      </c>
      <c r="M42" s="96">
        <f>+M41+M28</f>
        <v>-5998.6506799999916</v>
      </c>
      <c r="N42" s="44">
        <v>1.6155562386509226</v>
      </c>
      <c r="O42" s="7"/>
      <c r="P42" s="7"/>
      <c r="Q42" s="7"/>
      <c r="R42" s="7"/>
      <c r="S42" s="7"/>
      <c r="T42" s="7"/>
      <c r="U42" s="7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thickBot="1" x14ac:dyDescent="0.3">
      <c r="A43" s="5"/>
      <c r="B43" s="100" t="str">
        <f>+B31</f>
        <v>Tilikauden yli-/alijäämä</v>
      </c>
      <c r="C43" s="135">
        <f>C30+C42</f>
        <v>-13230.441360000008</v>
      </c>
      <c r="D43" s="101">
        <f>D30+D42</f>
        <v>12473.438619999999</v>
      </c>
      <c r="E43" s="45">
        <f>D43/C43</f>
        <v>-0.94278325874383317</v>
      </c>
      <c r="F43" s="101">
        <f>F30+F42</f>
        <v>-4736.5093099999922</v>
      </c>
      <c r="G43" s="136">
        <f t="shared" si="15"/>
        <v>0.35800085432675161</v>
      </c>
      <c r="H43" s="100">
        <f>H30+H42</f>
        <v>-6716.4198699999924</v>
      </c>
      <c r="I43" s="135">
        <f t="shared" ref="I43:J43" si="19">I30+I42</f>
        <v>-557.66</v>
      </c>
      <c r="J43" s="101">
        <f t="shared" si="19"/>
        <v>-7273.6709999999966</v>
      </c>
      <c r="K43" s="137">
        <f>K30+K42</f>
        <v>21439.561340000011</v>
      </c>
      <c r="L43" s="45">
        <v>0.94884388074716586</v>
      </c>
      <c r="M43" s="101">
        <f>+M42+M30</f>
        <v>-5465.4276799999916</v>
      </c>
      <c r="N43" s="46">
        <v>1.6552528367139605</v>
      </c>
      <c r="O43" s="7"/>
      <c r="P43" s="7"/>
      <c r="Q43" s="7"/>
      <c r="R43" s="7"/>
      <c r="S43" s="7"/>
      <c r="T43" s="7"/>
      <c r="U43" s="7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x14ac:dyDescent="0.25">
      <c r="A44" s="5"/>
      <c r="B44" s="7"/>
      <c r="C44" s="7"/>
      <c r="D44" s="81"/>
      <c r="E44" s="37"/>
      <c r="F44" s="81"/>
      <c r="G44" s="37"/>
      <c r="H44" s="7"/>
      <c r="I44" s="7"/>
      <c r="J44" s="7"/>
      <c r="K44" s="6"/>
      <c r="L44" s="12"/>
      <c r="M44" s="7"/>
      <c r="N44" s="12"/>
      <c r="O44" s="7"/>
      <c r="P44" s="7"/>
      <c r="Q44" s="7"/>
      <c r="R44" s="7"/>
      <c r="S44" s="7"/>
      <c r="T44" s="7"/>
      <c r="U44" s="7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x14ac:dyDescent="0.25">
      <c r="A45" s="5"/>
      <c r="B45" s="7"/>
      <c r="C45" s="7"/>
      <c r="D45" s="81"/>
      <c r="E45" s="37"/>
      <c r="F45" s="81"/>
      <c r="G45" s="37"/>
      <c r="H45" s="5"/>
      <c r="I45" s="5"/>
      <c r="J45" s="5"/>
      <c r="K45" s="6"/>
      <c r="L45" s="12"/>
      <c r="M45" s="5"/>
      <c r="N45" s="10"/>
      <c r="O45" s="7"/>
      <c r="P45" s="7"/>
      <c r="Q45" s="7"/>
      <c r="R45" s="7"/>
      <c r="S45" s="7"/>
      <c r="T45" s="7"/>
      <c r="U45" s="7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x14ac:dyDescent="0.25">
      <c r="A46" s="5"/>
      <c r="B46" s="7"/>
      <c r="C46" s="7"/>
      <c r="D46" s="81"/>
      <c r="E46" s="37"/>
      <c r="F46" s="81"/>
      <c r="G46" s="37"/>
      <c r="H46" s="5"/>
      <c r="I46" s="5"/>
      <c r="J46" s="5"/>
      <c r="K46" s="6"/>
      <c r="L46" s="10"/>
      <c r="M46" s="5"/>
      <c r="N46" s="10"/>
      <c r="O46" s="7"/>
      <c r="P46" s="7"/>
      <c r="Q46" s="7"/>
      <c r="R46" s="7"/>
      <c r="S46" s="7"/>
      <c r="T46" s="7"/>
      <c r="U46" s="7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x14ac:dyDescent="0.25">
      <c r="A47" s="5"/>
      <c r="B47" s="7"/>
      <c r="C47" s="7"/>
      <c r="D47" s="81"/>
      <c r="E47" s="37"/>
      <c r="F47" s="81"/>
      <c r="G47" s="37"/>
      <c r="H47" s="5"/>
      <c r="I47" s="5"/>
      <c r="J47" s="5"/>
      <c r="K47" s="4"/>
      <c r="L47" s="10"/>
      <c r="M47" s="5"/>
      <c r="N47" s="10"/>
      <c r="O47" s="7"/>
      <c r="P47" s="7"/>
      <c r="Q47" s="7"/>
      <c r="R47" s="7"/>
      <c r="S47" s="7"/>
      <c r="T47" s="7"/>
      <c r="U47" s="7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x14ac:dyDescent="0.25">
      <c r="A48" s="5"/>
      <c r="B48" s="7"/>
      <c r="C48" s="7"/>
      <c r="D48" s="81"/>
      <c r="E48" s="37"/>
      <c r="F48" s="81"/>
      <c r="G48" s="37"/>
      <c r="H48" s="5"/>
      <c r="I48" s="5"/>
      <c r="J48" s="5"/>
      <c r="K48" s="4"/>
      <c r="L48" s="10"/>
      <c r="M48" s="5"/>
      <c r="N48" s="10"/>
      <c r="O48" s="7"/>
      <c r="P48" s="7"/>
      <c r="Q48" s="7"/>
      <c r="R48" s="7"/>
      <c r="S48" s="7"/>
      <c r="T48" s="7"/>
      <c r="U48" s="7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x14ac:dyDescent="0.25">
      <c r="A49" s="5"/>
      <c r="B49" s="81"/>
      <c r="C49" s="7"/>
      <c r="D49" s="81"/>
      <c r="E49" s="37"/>
      <c r="F49" s="81"/>
      <c r="G49" s="37"/>
      <c r="H49" s="5"/>
      <c r="I49" s="5"/>
      <c r="J49" s="5"/>
      <c r="K49" s="4"/>
      <c r="L49" s="10"/>
      <c r="M49" s="5"/>
      <c r="N49" s="10"/>
      <c r="O49" s="7"/>
      <c r="P49" s="7"/>
      <c r="Q49" s="7"/>
      <c r="R49" s="7"/>
      <c r="S49" s="7"/>
      <c r="T49" s="7"/>
      <c r="U49" s="7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25">
      <c r="A50" s="5"/>
      <c r="B50" s="7"/>
      <c r="C50" s="7"/>
      <c r="D50" s="81"/>
      <c r="E50" s="37"/>
      <c r="F50" s="81"/>
      <c r="G50" s="37"/>
      <c r="H50" s="5"/>
      <c r="I50" s="5"/>
      <c r="J50" s="5"/>
      <c r="K50" s="5"/>
      <c r="L50" s="10"/>
      <c r="M50" s="5"/>
      <c r="N50" s="10"/>
      <c r="O50" s="7"/>
      <c r="P50" s="7"/>
      <c r="Q50" s="7"/>
      <c r="R50" s="7"/>
      <c r="S50" s="7"/>
      <c r="T50" s="7"/>
      <c r="U50" s="7"/>
    </row>
    <row r="51" spans="1:31" x14ac:dyDescent="0.25">
      <c r="A51" s="5"/>
      <c r="B51" s="5"/>
      <c r="C51" s="5"/>
      <c r="D51" s="48"/>
      <c r="E51" s="11"/>
      <c r="F51" s="48"/>
      <c r="G51" s="11"/>
      <c r="H51" s="5"/>
      <c r="I51" s="5"/>
      <c r="J51" s="5"/>
      <c r="K51" s="5"/>
      <c r="L51" s="10"/>
      <c r="M51" s="5"/>
      <c r="N51" s="10"/>
      <c r="O51" s="7"/>
      <c r="P51" s="7"/>
      <c r="Q51" s="7"/>
      <c r="R51" s="7"/>
      <c r="S51" s="7"/>
      <c r="T51" s="7"/>
      <c r="U51" s="7"/>
    </row>
    <row r="54" spans="1:31" x14ac:dyDescent="0.25">
      <c r="C54" s="102"/>
    </row>
  </sheetData>
  <phoneticPr fontId="0" type="noConversion"/>
  <pageMargins left="0.78740157480314965" right="0.59055118110236227" top="0.39370078740157483" bottom="0.98425196850393704" header="0.51181102362204722" footer="0.51181102362204722"/>
  <pageSetup paperSize="9" orientation="landscape" r:id="rId1"/>
  <headerFooter alignWithMargins="0">
    <oddFooter>&amp;L&amp;8&amp;Z&amp;F</oddFooter>
  </headerFooter>
  <ignoredErrors>
    <ignoredError sqref="D18 K18 F18" formulaRange="1"/>
    <ignoredError sqref="E18 G18 L18:M18 J29:J30 E29 E31 L29:M29 L31 E38:E43 E23 G38 G39:G43 G29:G31 M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Tul.lask.tot.</vt:lpstr>
      <vt:lpstr>Tul.lask.tot.!Tulostusalue</vt:lpstr>
    </vt:vector>
  </TitlesOfParts>
  <Company>Helsingin seurakuntayhtymä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Annikki Kempainen</dc:creator>
  <cp:lastModifiedBy>Silander Juha</cp:lastModifiedBy>
  <cp:lastPrinted>2021-08-16T13:57:54Z</cp:lastPrinted>
  <dcterms:created xsi:type="dcterms:W3CDTF">2000-11-13T07:03:32Z</dcterms:created>
  <dcterms:modified xsi:type="dcterms:W3CDTF">2021-08-18T14:37:42Z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ummy1">
    <vt:lpwstr>off</vt:lpwstr>
  </property>
  <property fmtid="{D5CDD505-2E9C-101B-9397-08002B2CF9AE}" pid="3" name="Dummy2">
    <vt:lpwstr>off</vt:lpwstr>
  </property>
  <property fmtid="{D5CDD505-2E9C-101B-9397-08002B2CF9AE}" pid="4" name="Dummy3">
    <vt:lpwstr>off</vt:lpwstr>
  </property>
  <property fmtid="{D5CDD505-2E9C-101B-9397-08002B2CF9AE}" pid="5" name="Dummy4">
    <vt:lpwstr>off</vt:lpwstr>
  </property>
  <property fmtid="{D5CDD505-2E9C-101B-9397-08002B2CF9AE}" pid="6" name="BackOfficeType">
    <vt:lpwstr>growBusiness Solutions</vt:lpwstr>
  </property>
  <property fmtid="{D5CDD505-2E9C-101B-9397-08002B2CF9AE}" pid="7" name="Server">
    <vt:lpwstr>es1d360prod2</vt:lpwstr>
  </property>
  <property fmtid="{D5CDD505-2E9C-101B-9397-08002B2CF9AE}" pid="8" name="Protocol">
    <vt:lpwstr>off</vt:lpwstr>
  </property>
  <property fmtid="{D5CDD505-2E9C-101B-9397-08002B2CF9AE}" pid="9" name="Site">
    <vt:lpwstr>/locator.aspx</vt:lpwstr>
  </property>
  <property fmtid="{D5CDD505-2E9C-101B-9397-08002B2CF9AE}" pid="10" name="FileID">
    <vt:lpwstr>367458</vt:lpwstr>
  </property>
  <property fmtid="{D5CDD505-2E9C-101B-9397-08002B2CF9AE}" pid="11" name="VerID">
    <vt:lpwstr>0</vt:lpwstr>
  </property>
  <property fmtid="{D5CDD505-2E9C-101B-9397-08002B2CF9AE}" pid="12" name="FilePath">
    <vt:lpwstr>\\ES1D360PROD2\360users\work\resurssi\zb079913</vt:lpwstr>
  </property>
  <property fmtid="{D5CDD505-2E9C-101B-9397-08002B2CF9AE}" pid="13" name="FileName">
    <vt:lpwstr>35_2021_3 Tuloslaskelmaosan toteutumisvertailu 30.6 367458_282763_0.XLSX</vt:lpwstr>
  </property>
  <property fmtid="{D5CDD505-2E9C-101B-9397-08002B2CF9AE}" pid="14" name="FullFileName">
    <vt:lpwstr>\\ES1D360PROD2\360users\work\resurssi\zb079913\35_2021_3 Tuloslaskelmaosan toteutumisvertailu 30.6 367458_282763_0.XLSX</vt:lpwstr>
  </property>
</Properties>
</file>